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0" yWindow="0" windowWidth="16380" windowHeight="8200" tabRatio="108"/>
  </bookViews>
  <sheets>
    <sheet name="Revenue" sheetId="1" r:id="rId1"/>
    <sheet name="Expenditures" sheetId="2" r:id="rId2"/>
    <sheet name="Tansfers" sheetId="3" r:id="rId3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" i="2"/>
  <c r="B41"/>
  <c r="C41"/>
  <c r="D41"/>
  <c r="E41"/>
  <c r="E43"/>
  <c r="E44"/>
  <c r="E45"/>
  <c r="E48"/>
  <c r="C8" i="1"/>
  <c r="D8"/>
  <c r="C10"/>
  <c r="D10"/>
  <c r="C12"/>
  <c r="D12"/>
  <c r="D14"/>
  <c r="D15"/>
  <c r="D16"/>
  <c r="C18"/>
  <c r="D18"/>
  <c r="C20"/>
  <c r="D20"/>
  <c r="C22"/>
  <c r="D22"/>
  <c r="C24"/>
  <c r="D24"/>
  <c r="C26"/>
  <c r="D26"/>
  <c r="C28"/>
  <c r="D28"/>
  <c r="C30"/>
  <c r="D30"/>
  <c r="C32"/>
  <c r="D32"/>
  <c r="C34"/>
  <c r="D34"/>
  <c r="C39"/>
  <c r="D39"/>
  <c r="D43"/>
  <c r="D50"/>
  <c r="C68"/>
  <c r="D68"/>
  <c r="B9" i="3"/>
  <c r="D9"/>
  <c r="E9"/>
  <c r="F9"/>
</calcChain>
</file>

<file path=xl/sharedStrings.xml><?xml version="1.0" encoding="utf-8"?>
<sst xmlns="http://schemas.openxmlformats.org/spreadsheetml/2006/main" count="119" uniqueCount="111">
  <si>
    <t>Professional Services</t>
  </si>
  <si>
    <t>Correction of prior tax year</t>
  </si>
  <si>
    <t>Projected Operating Expenditures, 2014</t>
  </si>
  <si>
    <t>Projected Operating Revenue, 2014</t>
  </si>
  <si>
    <t>Revenue Over Expenses</t>
  </si>
  <si>
    <t>Estimated Unappropriated Surplus (as of 12/31/2013)</t>
  </si>
  <si>
    <t>Estimated Unappropriated Surplus 2014</t>
  </si>
  <si>
    <t>This option reinstates holiday pay for the following day:</t>
  </si>
  <si>
    <t>New Year's Day</t>
  </si>
  <si>
    <t>Memorial Day</t>
  </si>
  <si>
    <t>Independence Day</t>
  </si>
  <si>
    <t>Labor Day</t>
  </si>
  <si>
    <t>Thanksgiving Day</t>
  </si>
  <si>
    <t>Christmas Day</t>
  </si>
  <si>
    <t>The following days will remain closed but without holiday pay:</t>
  </si>
  <si>
    <t>Good Friday</t>
  </si>
  <si>
    <t>Friday after Thanksgiving</t>
  </si>
  <si>
    <t>Christmas Eve</t>
  </si>
  <si>
    <t>New Year's Eve</t>
  </si>
  <si>
    <t>This option continues 12 hours per week Coldwater Branch deduction from 2011</t>
  </si>
  <si>
    <t>Continues the three furlough days listed:</t>
  </si>
  <si>
    <t>Saturday before Easter</t>
  </si>
  <si>
    <t>Saturday before Memorial Day</t>
  </si>
  <si>
    <t>Saturday before Labor Day</t>
  </si>
  <si>
    <t>Capital Transfer Requests from Branches for 2012 Budget</t>
  </si>
  <si>
    <t>Union</t>
  </si>
  <si>
    <t xml:space="preserve">Wages </t>
  </si>
  <si>
    <t xml:space="preserve">Programming </t>
  </si>
  <si>
    <t xml:space="preserve">Other* </t>
  </si>
  <si>
    <t>*includes cleaning &amp; supplies, movie license, snow removal</t>
  </si>
  <si>
    <t>`</t>
  </si>
  <si>
    <t>2014 Revenue Projections</t>
  </si>
  <si>
    <t>Taxable Value</t>
  </si>
  <si>
    <t>Millage Rate</t>
  </si>
  <si>
    <t>Tax Income</t>
  </si>
  <si>
    <t>Capital Funds Available (1/14 taxable income)</t>
  </si>
  <si>
    <t>Major District Project Fund (50% of Capital Funds)</t>
  </si>
  <si>
    <t>Future Automation (Future ILS Upgrades)</t>
  </si>
  <si>
    <t>Capital Technology Costs</t>
  </si>
  <si>
    <t>Other District Projects</t>
  </si>
  <si>
    <t>Capital Improvement – Branches (50% of Capital Funds)</t>
  </si>
  <si>
    <t>Algansee</t>
  </si>
  <si>
    <t>Sherwood</t>
  </si>
  <si>
    <t>Bronson</t>
  </si>
  <si>
    <t>Quincy</t>
  </si>
  <si>
    <t>Union Township</t>
  </si>
  <si>
    <t>Coldwater</t>
  </si>
  <si>
    <t xml:space="preserve">Total Capital Funds </t>
  </si>
  <si>
    <t>Available for BDLS Operating Budget</t>
  </si>
  <si>
    <t>Operating Revenue</t>
  </si>
  <si>
    <t>Property Tax</t>
  </si>
  <si>
    <t>Industrial Facilities Tax</t>
  </si>
  <si>
    <t>State Shared Revenue</t>
  </si>
  <si>
    <t>State Aid, Direct and Indirect</t>
  </si>
  <si>
    <t>Single Business Tax</t>
  </si>
  <si>
    <t>Renaissance Reimbursement</t>
  </si>
  <si>
    <t>Interest Earned</t>
  </si>
  <si>
    <t>Penal Fines</t>
  </si>
  <si>
    <t>419 100 Penal Fines (Branch County)</t>
  </si>
  <si>
    <t>419 106 Penal Fines Allen Township</t>
  </si>
  <si>
    <t>Charges for Services</t>
  </si>
  <si>
    <t>Reimbursements</t>
  </si>
  <si>
    <t>CPL</t>
  </si>
  <si>
    <t>Woodlands</t>
  </si>
  <si>
    <t>Branch County Literacy Council</t>
  </si>
  <si>
    <t>Miscellaneous</t>
  </si>
  <si>
    <t>Deductions from Capital</t>
  </si>
  <si>
    <t>Wages</t>
  </si>
  <si>
    <t>Programming</t>
  </si>
  <si>
    <t xml:space="preserve">Books </t>
  </si>
  <si>
    <t>Other</t>
  </si>
  <si>
    <t>Totals</t>
  </si>
  <si>
    <t>2014 Budget Expenditures</t>
  </si>
  <si>
    <t>Actual Figures for 2012</t>
  </si>
  <si>
    <t>Expenditures as of 7/31/2013</t>
  </si>
  <si>
    <t>Budgeted for 2013</t>
  </si>
  <si>
    <t>Budget for 2014</t>
  </si>
  <si>
    <t>Salaries</t>
  </si>
  <si>
    <t>Payroll Taxes</t>
  </si>
  <si>
    <t>Unemployment</t>
  </si>
  <si>
    <t>Workers Compensation</t>
  </si>
  <si>
    <t>Longevity</t>
  </si>
  <si>
    <t>Board per Diem</t>
  </si>
  <si>
    <t>Contract Labor</t>
  </si>
  <si>
    <t>Hospitalization</t>
  </si>
  <si>
    <t>HSA Contributions</t>
  </si>
  <si>
    <t>Deferred Compensation</t>
  </si>
  <si>
    <t>Employee Relations</t>
  </si>
  <si>
    <t>Contracted Services</t>
  </si>
  <si>
    <t>Training</t>
  </si>
  <si>
    <t>Educational Reimbursement</t>
  </si>
  <si>
    <t xml:space="preserve">Facilities Rent </t>
  </si>
  <si>
    <t>Telephone</t>
  </si>
  <si>
    <t>Utilities</t>
  </si>
  <si>
    <t>Insurance</t>
  </si>
  <si>
    <t>Maintenance (Bldg. &amp; Janitorial)</t>
  </si>
  <si>
    <t>Equipment Maintenance</t>
  </si>
  <si>
    <t>Licensing &amp; Subscriptions</t>
  </si>
  <si>
    <t>Janitorial Supplies</t>
  </si>
  <si>
    <t>Operating Supplies (patron consumption)</t>
  </si>
  <si>
    <t>Office Supplies (staff consumption)</t>
  </si>
  <si>
    <t>Interloan/Document Delivery</t>
  </si>
  <si>
    <t>Postage</t>
  </si>
  <si>
    <t>Books</t>
  </si>
  <si>
    <t>Periodicals</t>
  </si>
  <si>
    <t>Audio Visual</t>
  </si>
  <si>
    <t>Membership &amp; Dues</t>
  </si>
  <si>
    <t>Transportation</t>
  </si>
  <si>
    <t>Community Promotions</t>
  </si>
  <si>
    <t>Printing &amp; Publishing</t>
  </si>
  <si>
    <t>Payroll Fees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</si>
</sst>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.00;[Red]\-[$$-409]#,##0.00"/>
  </numFmts>
  <fonts count="7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Optima"/>
    </font>
    <font>
      <sz val="10"/>
      <name val="Optima"/>
    </font>
    <font>
      <b/>
      <sz val="10"/>
      <name val="Arial"/>
      <family val="2"/>
    </font>
    <font>
      <sz val="8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43"/>
      </patternFill>
    </fill>
    <fill>
      <patternFill patternType="solid">
        <fgColor indexed="42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50"/>
        <b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NumberFormat="1" applyFont="1" applyFill="1" applyAlignment="1">
      <alignment horizontal="right"/>
    </xf>
    <xf numFmtId="164" fontId="2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0" fontId="1" fillId="3" borderId="0" xfId="0" applyFont="1" applyFill="1"/>
    <xf numFmtId="164" fontId="1" fillId="3" borderId="0" xfId="0" applyNumberFormat="1" applyFont="1" applyFill="1" applyAlignment="1">
      <alignment horizontal="right"/>
    </xf>
    <xf numFmtId="0" fontId="1" fillId="4" borderId="0" xfId="0" applyFont="1" applyFill="1"/>
    <xf numFmtId="164" fontId="1" fillId="4" borderId="0" xfId="0" applyNumberFormat="1" applyFont="1" applyFill="1"/>
    <xf numFmtId="10" fontId="1" fillId="4" borderId="0" xfId="0" applyNumberFormat="1" applyFont="1" applyFill="1"/>
    <xf numFmtId="0" fontId="1" fillId="0" borderId="0" xfId="0" applyFont="1" applyFill="1"/>
    <xf numFmtId="164" fontId="1" fillId="0" borderId="0" xfId="0" applyNumberFormat="1" applyFont="1" applyFill="1"/>
    <xf numFmtId="0" fontId="1" fillId="5" borderId="0" xfId="0" applyFont="1" applyFill="1" applyAlignment="1">
      <alignment wrapText="1"/>
    </xf>
    <xf numFmtId="164" fontId="1" fillId="5" borderId="0" xfId="0" applyNumberFormat="1" applyFont="1" applyFill="1"/>
    <xf numFmtId="0" fontId="1" fillId="5" borderId="0" xfId="0" applyFont="1" applyFill="1"/>
    <xf numFmtId="0" fontId="2" fillId="3" borderId="0" xfId="0" applyFont="1" applyFill="1"/>
    <xf numFmtId="164" fontId="2" fillId="3" borderId="0" xfId="0" applyNumberFormat="1" applyFont="1" applyFill="1"/>
    <xf numFmtId="0" fontId="2" fillId="6" borderId="0" xfId="0" applyFont="1" applyFill="1"/>
    <xf numFmtId="164" fontId="2" fillId="6" borderId="0" xfId="0" applyNumberFormat="1" applyFont="1" applyFill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/>
    <xf numFmtId="164" fontId="2" fillId="0" borderId="0" xfId="0" applyNumberFormat="1" applyFont="1"/>
    <xf numFmtId="0" fontId="1" fillId="7" borderId="0" xfId="0" applyFont="1" applyFill="1"/>
    <xf numFmtId="164" fontId="1" fillId="7" borderId="0" xfId="0" applyNumberFormat="1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wrapText="1"/>
    </xf>
    <xf numFmtId="164" fontId="1" fillId="4" borderId="0" xfId="0" applyNumberFormat="1" applyFont="1" applyFill="1" applyAlignment="1">
      <alignment horizontal="center" wrapText="1"/>
    </xf>
    <xf numFmtId="164" fontId="0" fillId="0" borderId="0" xfId="0" applyNumberFormat="1"/>
    <xf numFmtId="0" fontId="1" fillId="8" borderId="0" xfId="0" applyFont="1" applyFill="1"/>
    <xf numFmtId="164" fontId="1" fillId="8" borderId="0" xfId="0" applyNumberFormat="1" applyFont="1" applyFill="1"/>
    <xf numFmtId="0" fontId="2" fillId="0" borderId="0" xfId="0" applyFont="1" applyAlignment="1">
      <alignment horizontal="right"/>
    </xf>
    <xf numFmtId="164" fontId="2" fillId="4" borderId="0" xfId="0" applyNumberFormat="1" applyFont="1" applyFill="1"/>
    <xf numFmtId="0" fontId="2" fillId="9" borderId="0" xfId="0" applyFont="1" applyFill="1"/>
    <xf numFmtId="164" fontId="2" fillId="9" borderId="0" xfId="0" applyNumberFormat="1" applyFont="1" applyFill="1"/>
    <xf numFmtId="0" fontId="1" fillId="10" borderId="0" xfId="0" applyFont="1" applyFill="1" applyAlignment="1">
      <alignment wrapText="1"/>
    </xf>
    <xf numFmtId="164" fontId="1" fillId="10" borderId="0" xfId="0" applyNumberFormat="1" applyFont="1" applyFill="1"/>
    <xf numFmtId="0" fontId="1" fillId="10" borderId="0" xfId="0" applyFont="1" applyFill="1"/>
    <xf numFmtId="0" fontId="0" fillId="0" borderId="0" xfId="0" applyAlignment="1">
      <alignment vertical="top" wrapText="1"/>
    </xf>
    <xf numFmtId="0" fontId="4" fillId="0" borderId="0" xfId="0" applyFont="1" applyAlignment="1">
      <alignment horizontal="center" vertical="top" wrapText="1"/>
    </xf>
    <xf numFmtId="164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right" vertical="top" wrapText="1"/>
    </xf>
    <xf numFmtId="164" fontId="0" fillId="0" borderId="0" xfId="0" applyNumberFormat="1" applyAlignment="1">
      <alignment vertical="top" wrapText="1"/>
    </xf>
    <xf numFmtId="164" fontId="5" fillId="0" borderId="0" xfId="0" applyNumberFormat="1" applyFont="1" applyAlignment="1">
      <alignment horizontal="left"/>
    </xf>
    <xf numFmtId="164" fontId="5" fillId="0" borderId="0" xfId="0" applyNumberFormat="1" applyFont="1"/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CFE7E5"/>
      <rgbColor rgb="00FFFF99"/>
      <rgbColor rgb="0099CC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68"/>
  <sheetViews>
    <sheetView tabSelected="1" zoomScaleNormal="110" zoomScalePageLayoutView="110" workbookViewId="0">
      <selection activeCell="J21" sqref="J21"/>
    </sheetView>
  </sheetViews>
  <sheetFormatPr baseColWidth="10" defaultColWidth="11.5" defaultRowHeight="15"/>
  <cols>
    <col min="1" max="1" width="45" style="1" customWidth="1"/>
    <col min="2" max="2" width="20.1640625" style="1" customWidth="1"/>
    <col min="3" max="3" width="20.1640625" style="2" customWidth="1"/>
    <col min="4" max="4" width="20" style="1" customWidth="1"/>
    <col min="5" max="16384" width="11.5" style="1"/>
  </cols>
  <sheetData>
    <row r="1" spans="1:4">
      <c r="A1" s="50" t="s">
        <v>31</v>
      </c>
      <c r="B1" s="50"/>
      <c r="C1" s="50"/>
      <c r="D1" s="50"/>
    </row>
    <row r="3" spans="1:4" s="3" customFormat="1">
      <c r="C3" s="3">
        <v>2013</v>
      </c>
      <c r="D3" s="3">
        <v>2014</v>
      </c>
    </row>
    <row r="4" spans="1:4" s="2" customFormat="1">
      <c r="A4" s="2" t="s">
        <v>32</v>
      </c>
      <c r="C4" s="4">
        <v>1283554307</v>
      </c>
      <c r="D4" s="4">
        <v>1295946833</v>
      </c>
    </row>
    <row r="5" spans="1:4">
      <c r="C5" s="5"/>
      <c r="D5" s="5"/>
    </row>
    <row r="6" spans="1:4">
      <c r="A6" s="1" t="s">
        <v>33</v>
      </c>
      <c r="C6" s="6">
        <v>6.0499999999999996E-4</v>
      </c>
      <c r="D6" s="6">
        <v>6.0499999999999996E-4</v>
      </c>
    </row>
    <row r="7" spans="1:4">
      <c r="C7" s="5"/>
      <c r="D7" s="5"/>
    </row>
    <row r="8" spans="1:4" s="7" customFormat="1">
      <c r="A8" s="7" t="s">
        <v>34</v>
      </c>
      <c r="C8" s="8">
        <f>(C4*C6)*0.9775</f>
        <v>759077.97273096256</v>
      </c>
      <c r="D8" s="8">
        <f>(D4*D6)*0.9775</f>
        <v>766406.75770078751</v>
      </c>
    </row>
    <row r="9" spans="1:4">
      <c r="C9" s="5"/>
      <c r="D9" s="5"/>
    </row>
    <row r="10" spans="1:4" s="9" customFormat="1">
      <c r="A10" s="9" t="s">
        <v>35</v>
      </c>
      <c r="C10" s="10">
        <f>C8/7</f>
        <v>108439.71039013751</v>
      </c>
      <c r="D10" s="10">
        <f>D8/7</f>
        <v>109486.67967154107</v>
      </c>
    </row>
    <row r="11" spans="1:4">
      <c r="C11" s="1"/>
    </row>
    <row r="12" spans="1:4" s="11" customFormat="1">
      <c r="A12" s="11" t="s">
        <v>36</v>
      </c>
      <c r="C12" s="12">
        <f>C10*0.5</f>
        <v>54219.855195068754</v>
      </c>
      <c r="D12" s="12">
        <f>D10*0.5</f>
        <v>54743.339835770537</v>
      </c>
    </row>
    <row r="13" spans="1:4">
      <c r="C13" s="1"/>
    </row>
    <row r="14" spans="1:4" s="11" customFormat="1">
      <c r="A14" s="11" t="s">
        <v>37</v>
      </c>
      <c r="B14" s="13">
        <v>0.2</v>
      </c>
      <c r="C14" s="12">
        <v>0</v>
      </c>
      <c r="D14" s="12">
        <f>D12*0.2</f>
        <v>10948.667967154108</v>
      </c>
    </row>
    <row r="15" spans="1:4" s="11" customFormat="1">
      <c r="A15" s="11" t="s">
        <v>38</v>
      </c>
      <c r="B15" s="13">
        <v>0.35</v>
      </c>
      <c r="C15" s="12"/>
      <c r="D15" s="12">
        <f>D12*0.35</f>
        <v>19160.168942519689</v>
      </c>
    </row>
    <row r="16" spans="1:4" s="11" customFormat="1">
      <c r="A16" s="11" t="s">
        <v>39</v>
      </c>
      <c r="B16" s="13">
        <v>0.45</v>
      </c>
      <c r="C16" s="12"/>
      <c r="D16" s="12">
        <f>D12*0.45</f>
        <v>24634.502926096742</v>
      </c>
    </row>
    <row r="17" spans="1:4" s="14" customFormat="1">
      <c r="C17" s="15"/>
      <c r="D17" s="15"/>
    </row>
    <row r="18" spans="1:4" s="18" customFormat="1" ht="30">
      <c r="A18" s="16" t="s">
        <v>40</v>
      </c>
      <c r="B18" s="16"/>
      <c r="C18" s="17">
        <f>C10*0.5</f>
        <v>54219.855195068754</v>
      </c>
      <c r="D18" s="17">
        <f>D10*0.5</f>
        <v>54743.339835770537</v>
      </c>
    </row>
    <row r="19" spans="1:4">
      <c r="C19" s="1"/>
    </row>
    <row r="20" spans="1:4">
      <c r="A20" s="14" t="s">
        <v>41</v>
      </c>
      <c r="B20" s="14">
        <v>9.3750000000000014E-2</v>
      </c>
      <c r="C20" s="2">
        <f>C18*B20</f>
        <v>5083.1114245376966</v>
      </c>
      <c r="D20" s="2">
        <f>D18*B20</f>
        <v>5132.1881096034886</v>
      </c>
    </row>
    <row r="21" spans="1:4">
      <c r="A21" s="14"/>
      <c r="B21" s="14"/>
      <c r="C21" s="1"/>
    </row>
    <row r="22" spans="1:4">
      <c r="A22" s="14" t="s">
        <v>42</v>
      </c>
      <c r="B22" s="14">
        <v>9.3750000000000014E-2</v>
      </c>
      <c r="C22" s="2">
        <f>C18*B22</f>
        <v>5083.1114245376966</v>
      </c>
      <c r="D22" s="2">
        <f>D18*B22</f>
        <v>5132.1881096034886</v>
      </c>
    </row>
    <row r="23" spans="1:4">
      <c r="A23" s="14"/>
      <c r="B23" s="14"/>
      <c r="C23" s="1"/>
    </row>
    <row r="24" spans="1:4">
      <c r="A24" s="14" t="s">
        <v>43</v>
      </c>
      <c r="B24" s="14">
        <v>0.1875</v>
      </c>
      <c r="C24" s="2">
        <f>C18*B24</f>
        <v>10166.222849075391</v>
      </c>
      <c r="D24" s="2">
        <f>D18*B24</f>
        <v>10264.376219206975</v>
      </c>
    </row>
    <row r="25" spans="1:4">
      <c r="A25" s="14"/>
      <c r="B25" s="14"/>
      <c r="C25" s="1"/>
    </row>
    <row r="26" spans="1:4">
      <c r="A26" s="14" t="s">
        <v>44</v>
      </c>
      <c r="B26" s="14">
        <v>0.1875</v>
      </c>
      <c r="C26" s="2">
        <f>C18*B26</f>
        <v>10166.222849075391</v>
      </c>
      <c r="D26" s="2">
        <f>D24</f>
        <v>10264.376219206975</v>
      </c>
    </row>
    <row r="27" spans="1:4">
      <c r="A27" s="14"/>
      <c r="B27" s="14"/>
      <c r="C27" s="1"/>
    </row>
    <row r="28" spans="1:4">
      <c r="A28" s="14" t="s">
        <v>45</v>
      </c>
      <c r="B28" s="14">
        <v>0.1875</v>
      </c>
      <c r="C28" s="2">
        <f>C18*B28</f>
        <v>10166.222849075391</v>
      </c>
      <c r="D28" s="2">
        <f>D26</f>
        <v>10264.376219206975</v>
      </c>
    </row>
    <row r="29" spans="1:4">
      <c r="A29" s="14"/>
      <c r="B29" s="14"/>
      <c r="C29" s="1"/>
    </row>
    <row r="30" spans="1:4">
      <c r="A30" s="14" t="s">
        <v>46</v>
      </c>
      <c r="B30" s="14">
        <v>0.25</v>
      </c>
      <c r="C30" s="2">
        <f>C18*B30</f>
        <v>13554.963798767189</v>
      </c>
      <c r="D30" s="2">
        <f>D18*B30</f>
        <v>13685.834958942634</v>
      </c>
    </row>
    <row r="32" spans="1:4" s="19" customFormat="1">
      <c r="A32" s="19" t="s">
        <v>47</v>
      </c>
      <c r="C32" s="20">
        <f>C18</f>
        <v>54219.855195068754</v>
      </c>
      <c r="D32" s="20">
        <f>D18</f>
        <v>54743.339835770537</v>
      </c>
    </row>
    <row r="33" spans="1:4">
      <c r="D33" s="2"/>
    </row>
    <row r="34" spans="1:4" s="21" customFormat="1">
      <c r="A34" s="21" t="s">
        <v>48</v>
      </c>
      <c r="C34" s="22">
        <f>C8-C10</f>
        <v>650638.26234082505</v>
      </c>
      <c r="D34" s="22">
        <f>D8-D10</f>
        <v>656920.07802924642</v>
      </c>
    </row>
    <row r="35" spans="1:4" s="23" customFormat="1">
      <c r="C35" s="24"/>
      <c r="D35" s="24"/>
    </row>
    <row r="36" spans="1:4">
      <c r="D36" s="2"/>
    </row>
    <row r="37" spans="1:4" s="25" customFormat="1">
      <c r="A37" s="25" t="s">
        <v>49</v>
      </c>
      <c r="C37" s="26"/>
      <c r="D37" s="26"/>
    </row>
    <row r="38" spans="1:4">
      <c r="D38" s="2"/>
    </row>
    <row r="39" spans="1:4">
      <c r="A39" s="1" t="s">
        <v>50</v>
      </c>
      <c r="C39" s="2">
        <f>C34</f>
        <v>650638.26234082505</v>
      </c>
      <c r="D39" s="2">
        <f>D34</f>
        <v>656920.07802924642</v>
      </c>
    </row>
    <row r="40" spans="1:4">
      <c r="A40" s="1" t="s">
        <v>51</v>
      </c>
      <c r="C40" s="2">
        <v>4500</v>
      </c>
      <c r="D40" s="2">
        <v>7500</v>
      </c>
    </row>
    <row r="41" spans="1:4">
      <c r="D41" s="2"/>
    </row>
    <row r="42" spans="1:4" s="27" customFormat="1">
      <c r="A42" s="27" t="s">
        <v>52</v>
      </c>
      <c r="C42" s="28"/>
      <c r="D42" s="28"/>
    </row>
    <row r="43" spans="1:4">
      <c r="A43" s="1" t="s">
        <v>53</v>
      </c>
      <c r="C43" s="2">
        <v>23633</v>
      </c>
      <c r="D43" s="2">
        <f>(0.28*45000)*2</f>
        <v>25200.000000000004</v>
      </c>
    </row>
    <row r="44" spans="1:4">
      <c r="A44" s="1" t="s">
        <v>54</v>
      </c>
      <c r="D44" s="2"/>
    </row>
    <row r="45" spans="1:4">
      <c r="A45" s="1" t="s">
        <v>55</v>
      </c>
      <c r="D45" s="2"/>
    </row>
    <row r="46" spans="1:4">
      <c r="D46" s="2"/>
    </row>
    <row r="47" spans="1:4" s="27" customFormat="1">
      <c r="A47" s="27" t="s">
        <v>56</v>
      </c>
      <c r="C47" s="28">
        <v>2700</v>
      </c>
      <c r="D47" s="28">
        <v>1200</v>
      </c>
    </row>
    <row r="48" spans="1:4">
      <c r="D48" s="2"/>
    </row>
    <row r="49" spans="1:4" s="27" customFormat="1">
      <c r="A49" s="27" t="s">
        <v>57</v>
      </c>
      <c r="C49" s="28"/>
      <c r="D49" s="28"/>
    </row>
    <row r="50" spans="1:4">
      <c r="A50" s="1" t="s">
        <v>58</v>
      </c>
      <c r="C50" s="2">
        <v>96000</v>
      </c>
      <c r="D50" s="15">
        <f>12*13000</f>
        <v>156000</v>
      </c>
    </row>
    <row r="51" spans="1:4">
      <c r="A51" s="29" t="s">
        <v>59</v>
      </c>
      <c r="B51" s="29"/>
      <c r="C51" s="2">
        <v>4500</v>
      </c>
      <c r="D51" s="2">
        <v>5000</v>
      </c>
    </row>
    <row r="52" spans="1:4">
      <c r="D52" s="2"/>
    </row>
    <row r="53" spans="1:4" s="27" customFormat="1">
      <c r="A53" s="27" t="s">
        <v>60</v>
      </c>
      <c r="C53" s="28">
        <v>21000</v>
      </c>
      <c r="D53" s="28">
        <v>21000</v>
      </c>
    </row>
    <row r="54" spans="1:4">
      <c r="D54" s="2"/>
    </row>
    <row r="55" spans="1:4" s="27" customFormat="1">
      <c r="A55" s="27" t="s">
        <v>61</v>
      </c>
      <c r="C55" s="28"/>
      <c r="D55" s="28"/>
    </row>
    <row r="56" spans="1:4" s="14" customFormat="1">
      <c r="A56" s="14" t="s">
        <v>62</v>
      </c>
      <c r="C56" s="15"/>
      <c r="D56" s="15">
        <v>8654</v>
      </c>
    </row>
    <row r="57" spans="1:4">
      <c r="A57" s="1" t="s">
        <v>41</v>
      </c>
      <c r="D57" s="2">
        <v>8929</v>
      </c>
    </row>
    <row r="58" spans="1:4">
      <c r="A58" s="1" t="s">
        <v>63</v>
      </c>
      <c r="C58" s="2">
        <v>3500</v>
      </c>
      <c r="D58" s="2">
        <v>3500</v>
      </c>
    </row>
    <row r="59" spans="1:4">
      <c r="A59" s="1" t="s">
        <v>64</v>
      </c>
      <c r="D59" s="2">
        <v>5000</v>
      </c>
    </row>
    <row r="60" spans="1:4" s="27" customFormat="1">
      <c r="A60" s="27" t="s">
        <v>65</v>
      </c>
      <c r="C60" s="28">
        <v>14000</v>
      </c>
      <c r="D60" s="28">
        <v>14000</v>
      </c>
    </row>
    <row r="61" spans="1:4">
      <c r="C61"/>
    </row>
    <row r="62" spans="1:4">
      <c r="A62" s="1" t="s">
        <v>66</v>
      </c>
    </row>
    <row r="63" spans="1:4">
      <c r="B63" s="1" t="s">
        <v>67</v>
      </c>
    </row>
    <row r="64" spans="1:4">
      <c r="B64" s="1" t="s">
        <v>68</v>
      </c>
    </row>
    <row r="65" spans="1:4">
      <c r="B65" s="1" t="s">
        <v>69</v>
      </c>
    </row>
    <row r="66" spans="1:4">
      <c r="B66" s="1" t="s">
        <v>70</v>
      </c>
    </row>
    <row r="68" spans="1:4" s="25" customFormat="1">
      <c r="A68" s="25" t="s">
        <v>71</v>
      </c>
      <c r="C68" s="2">
        <f>SUM(C39:C60)</f>
        <v>820471.26234082505</v>
      </c>
      <c r="D68" s="2">
        <f>SUM(D39:D60)</f>
        <v>912903.07802924642</v>
      </c>
    </row>
  </sheetData>
  <mergeCells count="1">
    <mergeCell ref="A1:D1"/>
  </mergeCells>
  <phoneticPr fontId="6" type="noConversion"/>
  <pageMargins left="0.5" right="0.5" top="0.5" bottom="0.5" header="0.25" footer="0.25"/>
  <pageSetup firstPageNumber="0" orientation="landscape" horizontalDpi="300" verticalDpi="300"/>
  <headerFooter>
    <oddHeader>&amp;C2013 Budget - Proposed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68"/>
  <sheetViews>
    <sheetView zoomScaleNormal="110" zoomScalePageLayoutView="110" workbookViewId="0">
      <selection activeCell="A58" sqref="A58"/>
    </sheetView>
  </sheetViews>
  <sheetFormatPr baseColWidth="10" defaultColWidth="19.5" defaultRowHeight="15"/>
  <cols>
    <col min="1" max="1" width="40.33203125" style="1" customWidth="1"/>
    <col min="2" max="4" width="19.5" style="2"/>
    <col min="5" max="5" width="19.5" style="12"/>
    <col min="6" max="16384" width="19.5" style="1"/>
  </cols>
  <sheetData>
    <row r="1" spans="1:5">
      <c r="A1" s="50" t="s">
        <v>72</v>
      </c>
      <c r="B1" s="50"/>
      <c r="C1" s="50"/>
      <c r="D1" s="50"/>
      <c r="E1" s="50"/>
    </row>
    <row r="3" spans="1:5" s="30" customFormat="1" ht="30">
      <c r="B3" s="31" t="s">
        <v>73</v>
      </c>
      <c r="C3" s="31" t="s">
        <v>74</v>
      </c>
      <c r="D3" s="31" t="s">
        <v>75</v>
      </c>
      <c r="E3" s="32" t="s">
        <v>76</v>
      </c>
    </row>
    <row r="4" spans="1:5">
      <c r="A4" s="1" t="s">
        <v>77</v>
      </c>
      <c r="B4" s="2">
        <v>601845</v>
      </c>
      <c r="C4" s="2">
        <v>324959.32</v>
      </c>
      <c r="D4" s="2">
        <v>548248</v>
      </c>
      <c r="E4" s="2">
        <v>590211</v>
      </c>
    </row>
    <row r="5" spans="1:5">
      <c r="A5" s="1" t="s">
        <v>78</v>
      </c>
      <c r="B5" s="2">
        <v>46271</v>
      </c>
      <c r="C5" s="2">
        <v>24979.14</v>
      </c>
      <c r="D5" s="2">
        <v>43859.839999999997</v>
      </c>
      <c r="E5" s="2">
        <f>E4*0.08</f>
        <v>47216.88</v>
      </c>
    </row>
    <row r="6" spans="1:5">
      <c r="A6" s="1" t="s">
        <v>79</v>
      </c>
      <c r="B6" s="4">
        <v>2153</v>
      </c>
      <c r="C6" s="4">
        <v>0</v>
      </c>
      <c r="D6" s="4">
        <v>14100</v>
      </c>
      <c r="E6" s="4">
        <v>14100</v>
      </c>
    </row>
    <row r="7" spans="1:5" s="18" customFormat="1">
      <c r="A7" s="18" t="s">
        <v>80</v>
      </c>
      <c r="B7" s="17">
        <v>4125</v>
      </c>
      <c r="C7" s="17">
        <v>990</v>
      </c>
      <c r="D7" s="17">
        <v>2500</v>
      </c>
      <c r="E7" s="17">
        <v>2500</v>
      </c>
    </row>
    <row r="8" spans="1:5" s="18" customFormat="1">
      <c r="A8" s="18" t="s">
        <v>81</v>
      </c>
      <c r="B8" s="17">
        <v>4125</v>
      </c>
      <c r="C8" s="17">
        <v>2225</v>
      </c>
      <c r="D8" s="17">
        <v>4500</v>
      </c>
      <c r="E8" s="17">
        <v>4300</v>
      </c>
    </row>
    <row r="9" spans="1:5" s="18" customFormat="1">
      <c r="A9" s="18" t="s">
        <v>82</v>
      </c>
      <c r="B9" s="17">
        <v>25</v>
      </c>
      <c r="C9" s="17">
        <v>0</v>
      </c>
      <c r="D9" s="17">
        <v>900</v>
      </c>
      <c r="E9" s="17">
        <v>900</v>
      </c>
    </row>
    <row r="10" spans="1:5">
      <c r="A10" s="1" t="s">
        <v>83</v>
      </c>
      <c r="C10" s="2">
        <v>62.88</v>
      </c>
      <c r="D10" s="2">
        <v>200</v>
      </c>
      <c r="E10" s="2">
        <v>300</v>
      </c>
    </row>
    <row r="11" spans="1:5">
      <c r="A11" s="1" t="s">
        <v>84</v>
      </c>
      <c r="B11" s="2">
        <v>58623</v>
      </c>
      <c r="C11" s="2">
        <v>29323.82</v>
      </c>
      <c r="D11" s="2">
        <v>51500</v>
      </c>
      <c r="E11" s="2">
        <v>44000</v>
      </c>
    </row>
    <row r="12" spans="1:5">
      <c r="A12" s="1" t="s">
        <v>85</v>
      </c>
      <c r="E12" s="2">
        <v>2000</v>
      </c>
    </row>
    <row r="13" spans="1:5" s="34" customFormat="1">
      <c r="A13" s="34" t="s">
        <v>86</v>
      </c>
      <c r="B13" s="35"/>
      <c r="C13" s="35">
        <v>2500</v>
      </c>
      <c r="D13" s="35">
        <v>4500</v>
      </c>
      <c r="E13" s="35">
        <v>4500</v>
      </c>
    </row>
    <row r="14" spans="1:5" s="18" customFormat="1">
      <c r="A14" s="18" t="s">
        <v>87</v>
      </c>
      <c r="B14" s="17">
        <v>246</v>
      </c>
      <c r="C14" s="17">
        <v>123.45</v>
      </c>
      <c r="D14" s="17">
        <v>500</v>
      </c>
      <c r="E14" s="17">
        <v>500</v>
      </c>
    </row>
    <row r="15" spans="1:5" s="18" customFormat="1">
      <c r="A15" s="18" t="s">
        <v>88</v>
      </c>
      <c r="B15" s="17">
        <v>10660</v>
      </c>
      <c r="C15" s="17">
        <v>5844.55</v>
      </c>
      <c r="D15" s="17">
        <v>11817</v>
      </c>
      <c r="E15" s="17">
        <v>12600</v>
      </c>
    </row>
    <row r="16" spans="1:5" s="14" customFormat="1">
      <c r="A16" s="14" t="s">
        <v>89</v>
      </c>
      <c r="B16" s="15">
        <v>1037</v>
      </c>
      <c r="C16" s="15">
        <v>3501.03</v>
      </c>
      <c r="D16" s="15">
        <v>3000</v>
      </c>
      <c r="E16" s="15">
        <v>3000</v>
      </c>
    </row>
    <row r="17" spans="1:5">
      <c r="A17" s="1" t="s">
        <v>90</v>
      </c>
      <c r="D17" s="2">
        <v>0</v>
      </c>
      <c r="E17" s="2">
        <v>0</v>
      </c>
    </row>
    <row r="18" spans="1:5">
      <c r="A18" s="1" t="s">
        <v>91</v>
      </c>
      <c r="D18" s="2">
        <v>0</v>
      </c>
      <c r="E18" s="2">
        <v>0</v>
      </c>
    </row>
    <row r="19" spans="1:5" s="34" customFormat="1">
      <c r="A19" s="34" t="s">
        <v>92</v>
      </c>
      <c r="B19" s="35">
        <v>6424</v>
      </c>
      <c r="C19" s="35">
        <v>3399.49</v>
      </c>
      <c r="D19" s="35">
        <v>7000</v>
      </c>
      <c r="E19" s="35">
        <v>6500</v>
      </c>
    </row>
    <row r="20" spans="1:5" s="18" customFormat="1">
      <c r="A20" s="18" t="s">
        <v>93</v>
      </c>
      <c r="B20" s="17">
        <v>36108</v>
      </c>
      <c r="C20" s="17">
        <v>21899.11</v>
      </c>
      <c r="D20" s="17">
        <v>38000</v>
      </c>
      <c r="E20" s="17">
        <v>38000</v>
      </c>
    </row>
    <row r="21" spans="1:5" s="18" customFormat="1">
      <c r="A21" s="18" t="s">
        <v>94</v>
      </c>
      <c r="B21" s="17">
        <v>11421</v>
      </c>
      <c r="C21" s="17">
        <v>11442.89</v>
      </c>
      <c r="D21" s="17">
        <v>12500</v>
      </c>
      <c r="E21" s="17">
        <v>11500</v>
      </c>
    </row>
    <row r="22" spans="1:5" s="14" customFormat="1">
      <c r="A22" s="14" t="s">
        <v>95</v>
      </c>
      <c r="B22" s="15">
        <v>42255</v>
      </c>
      <c r="C22" s="15">
        <v>29419.58</v>
      </c>
      <c r="D22" s="15">
        <v>50000</v>
      </c>
      <c r="E22" s="15">
        <v>50500</v>
      </c>
    </row>
    <row r="23" spans="1:5">
      <c r="A23" s="1" t="s">
        <v>96</v>
      </c>
      <c r="B23" s="2">
        <v>10501</v>
      </c>
      <c r="C23" s="2">
        <v>2787.1</v>
      </c>
      <c r="D23" s="2">
        <v>9000</v>
      </c>
      <c r="E23" s="2">
        <v>9000</v>
      </c>
    </row>
    <row r="24" spans="1:5">
      <c r="A24" s="1" t="s">
        <v>97</v>
      </c>
      <c r="B24" s="2">
        <v>6480</v>
      </c>
      <c r="C24" s="2">
        <v>2419.15</v>
      </c>
      <c r="D24" s="2">
        <v>11000</v>
      </c>
      <c r="E24" s="2">
        <v>8000</v>
      </c>
    </row>
    <row r="25" spans="1:5" s="34" customFormat="1">
      <c r="A25" s="34" t="s">
        <v>98</v>
      </c>
      <c r="B25" s="35"/>
      <c r="C25" s="35"/>
      <c r="D25" s="35"/>
      <c r="E25" s="35"/>
    </row>
    <row r="26" spans="1:5" s="18" customFormat="1">
      <c r="A26" s="18" t="s">
        <v>99</v>
      </c>
      <c r="B26" s="17">
        <v>8342</v>
      </c>
      <c r="C26" s="17">
        <v>75</v>
      </c>
      <c r="D26" s="17">
        <v>23000</v>
      </c>
      <c r="E26" s="17">
        <v>23000</v>
      </c>
    </row>
    <row r="27" spans="1:5" s="18" customFormat="1">
      <c r="A27" s="18" t="s">
        <v>100</v>
      </c>
      <c r="B27" s="17">
        <v>19659</v>
      </c>
      <c r="C27" s="17">
        <v>15606.89</v>
      </c>
      <c r="D27" s="17">
        <v>0</v>
      </c>
      <c r="E27" s="17">
        <v>0</v>
      </c>
    </row>
    <row r="28" spans="1:5" s="14" customFormat="1">
      <c r="A28" s="14" t="s">
        <v>101</v>
      </c>
      <c r="B28" s="15"/>
      <c r="C28" s="15">
        <v>3925.41</v>
      </c>
      <c r="D28" s="15">
        <v>7500</v>
      </c>
      <c r="E28" s="15">
        <v>7500</v>
      </c>
    </row>
    <row r="29" spans="1:5">
      <c r="A29" s="1" t="s">
        <v>102</v>
      </c>
      <c r="B29" s="2">
        <v>3433</v>
      </c>
      <c r="C29" s="2">
        <v>1206.32</v>
      </c>
      <c r="D29" s="2">
        <v>4000</v>
      </c>
      <c r="E29" s="2">
        <v>4000</v>
      </c>
    </row>
    <row r="30" spans="1:5">
      <c r="A30" s="1" t="s">
        <v>103</v>
      </c>
      <c r="B30" s="2">
        <v>76844</v>
      </c>
      <c r="C30" s="2">
        <v>29240.6</v>
      </c>
      <c r="D30" s="2">
        <v>41627</v>
      </c>
      <c r="E30" s="2">
        <v>42000</v>
      </c>
    </row>
    <row r="31" spans="1:5" s="34" customFormat="1">
      <c r="A31" s="34" t="s">
        <v>104</v>
      </c>
      <c r="B31" s="35">
        <v>5553</v>
      </c>
      <c r="C31" s="35">
        <v>635.86</v>
      </c>
      <c r="D31" s="35">
        <v>5200</v>
      </c>
      <c r="E31" s="35">
        <v>5200</v>
      </c>
    </row>
    <row r="32" spans="1:5" s="18" customFormat="1">
      <c r="A32" s="18" t="s">
        <v>105</v>
      </c>
      <c r="B32" s="17">
        <v>13021</v>
      </c>
      <c r="C32" s="17">
        <v>4783.78</v>
      </c>
      <c r="D32" s="17">
        <v>8000</v>
      </c>
      <c r="E32" s="17">
        <v>8000</v>
      </c>
    </row>
    <row r="33" spans="1:5" s="18" customFormat="1">
      <c r="A33" s="18" t="s">
        <v>106</v>
      </c>
      <c r="B33" s="17">
        <v>1600</v>
      </c>
      <c r="C33" s="17">
        <v>420</v>
      </c>
      <c r="D33" s="17">
        <v>2000</v>
      </c>
      <c r="E33" s="17">
        <v>2000</v>
      </c>
    </row>
    <row r="34" spans="1:5" s="14" customFormat="1">
      <c r="A34" s="14" t="s">
        <v>107</v>
      </c>
      <c r="B34" s="15">
        <v>8141</v>
      </c>
      <c r="C34" s="15">
        <v>3989.08</v>
      </c>
      <c r="D34" s="15">
        <v>8000</v>
      </c>
      <c r="E34" s="15">
        <v>8000</v>
      </c>
    </row>
    <row r="35" spans="1:5">
      <c r="A35" s="1" t="s">
        <v>108</v>
      </c>
      <c r="B35" s="2">
        <v>5842</v>
      </c>
      <c r="C35" s="2">
        <v>2501.25</v>
      </c>
      <c r="D35" s="2">
        <v>6300</v>
      </c>
      <c r="E35" s="2">
        <v>6300</v>
      </c>
    </row>
    <row r="36" spans="1:5">
      <c r="A36" s="1" t="s">
        <v>109</v>
      </c>
      <c r="B36" s="2">
        <v>430</v>
      </c>
      <c r="C36" s="2">
        <v>18</v>
      </c>
      <c r="D36" s="2">
        <v>1000</v>
      </c>
      <c r="E36" s="2">
        <v>1000</v>
      </c>
    </row>
    <row r="37" spans="1:5" s="34" customFormat="1">
      <c r="A37" s="34" t="s">
        <v>110</v>
      </c>
      <c r="B37" s="35"/>
      <c r="C37" s="35">
        <v>277.64999999999998</v>
      </c>
      <c r="D37" s="35">
        <v>500</v>
      </c>
      <c r="E37" s="35">
        <v>500</v>
      </c>
    </row>
    <row r="38" spans="1:5" s="18" customFormat="1">
      <c r="A38" s="18" t="s">
        <v>0</v>
      </c>
      <c r="B38" s="17">
        <v>29366</v>
      </c>
      <c r="C38" s="17">
        <v>21509.62</v>
      </c>
      <c r="D38" s="17">
        <v>31000</v>
      </c>
      <c r="E38" s="17">
        <v>33000</v>
      </c>
    </row>
    <row r="39" spans="1:5" s="18" customFormat="1">
      <c r="A39" s="18" t="s">
        <v>1</v>
      </c>
      <c r="B39" s="17">
        <v>5637</v>
      </c>
      <c r="C39" s="17">
        <v>55.08</v>
      </c>
      <c r="D39" s="17">
        <v>3000</v>
      </c>
      <c r="E39" s="17">
        <v>3000</v>
      </c>
    </row>
    <row r="40" spans="1:5">
      <c r="E40" s="15"/>
    </row>
    <row r="41" spans="1:5">
      <c r="A41" s="36" t="s">
        <v>71</v>
      </c>
      <c r="B41" s="2">
        <f>SUM(B4:B40)</f>
        <v>1020167</v>
      </c>
      <c r="C41" s="2">
        <f>SUM(C4:C40)</f>
        <v>550121.05000000005</v>
      </c>
      <c r="D41" s="2">
        <f>SUM(D4:D40)</f>
        <v>954251.84</v>
      </c>
      <c r="E41" s="12">
        <f>SUM(E4:E40)</f>
        <v>993127.88</v>
      </c>
    </row>
    <row r="43" spans="1:5" s="25" customFormat="1">
      <c r="A43" s="25" t="s">
        <v>2</v>
      </c>
      <c r="B43" s="26"/>
      <c r="C43" s="26"/>
      <c r="D43" s="26"/>
      <c r="E43" s="37">
        <f>E41</f>
        <v>993127.88</v>
      </c>
    </row>
    <row r="44" spans="1:5" s="25" customFormat="1">
      <c r="A44" s="25" t="s">
        <v>3</v>
      </c>
      <c r="B44"/>
      <c r="C44" s="26"/>
      <c r="D44" s="26"/>
      <c r="E44" s="12">
        <f>Revenue!D68</f>
        <v>912903.07802924642</v>
      </c>
    </row>
    <row r="45" spans="1:5" s="38" customFormat="1">
      <c r="A45" s="38" t="s">
        <v>4</v>
      </c>
      <c r="B45" s="39"/>
      <c r="C45" s="39"/>
      <c r="D45" s="39"/>
      <c r="E45" s="39">
        <f>E44-E43</f>
        <v>-80224.801970753586</v>
      </c>
    </row>
    <row r="47" spans="1:5" ht="30">
      <c r="A47" s="30" t="s">
        <v>5</v>
      </c>
      <c r="B47"/>
      <c r="E47" s="12">
        <v>494835</v>
      </c>
    </row>
    <row r="48" spans="1:5" s="38" customFormat="1">
      <c r="A48" s="38" t="s">
        <v>6</v>
      </c>
      <c r="B48" s="39"/>
      <c r="C48" s="39"/>
      <c r="D48" s="39"/>
      <c r="E48" s="39">
        <f>E47+E45</f>
        <v>414610.19802924641</v>
      </c>
    </row>
    <row r="49" spans="1:5" ht="7" customHeight="1"/>
    <row r="50" spans="1:5" s="42" customFormat="1" ht="30">
      <c r="A50" s="40" t="s">
        <v>7</v>
      </c>
      <c r="B50" s="41"/>
      <c r="C50" s="41"/>
      <c r="D50" s="41"/>
      <c r="E50" s="41"/>
    </row>
    <row r="51" spans="1:5">
      <c r="A51" s="30" t="s">
        <v>8</v>
      </c>
    </row>
    <row r="52" spans="1:5">
      <c r="A52" s="30" t="s">
        <v>9</v>
      </c>
    </row>
    <row r="53" spans="1:5">
      <c r="A53" s="30" t="s">
        <v>10</v>
      </c>
    </row>
    <row r="54" spans="1:5">
      <c r="A54" s="30" t="s">
        <v>11</v>
      </c>
    </row>
    <row r="55" spans="1:5">
      <c r="A55" s="30" t="s">
        <v>12</v>
      </c>
    </row>
    <row r="56" spans="1:5">
      <c r="A56" s="30" t="s">
        <v>13</v>
      </c>
    </row>
    <row r="57" spans="1:5" ht="10" customHeight="1">
      <c r="A57" s="30"/>
    </row>
    <row r="58" spans="1:5" s="42" customFormat="1" ht="30">
      <c r="A58" s="40" t="s">
        <v>14</v>
      </c>
      <c r="B58" s="41"/>
      <c r="C58" s="41"/>
      <c r="D58" s="41"/>
      <c r="E58" s="41"/>
    </row>
    <row r="59" spans="1:5">
      <c r="A59" s="30" t="s">
        <v>15</v>
      </c>
    </row>
    <row r="60" spans="1:5">
      <c r="A60" s="30" t="s">
        <v>16</v>
      </c>
    </row>
    <row r="61" spans="1:5">
      <c r="A61" s="30" t="s">
        <v>17</v>
      </c>
    </row>
    <row r="62" spans="1:5">
      <c r="A62" s="30" t="s">
        <v>18</v>
      </c>
    </row>
    <row r="63" spans="1:5" ht="9" customHeight="1">
      <c r="A63" s="30"/>
    </row>
    <row r="64" spans="1:5" s="42" customFormat="1" ht="30">
      <c r="A64" s="40" t="s">
        <v>19</v>
      </c>
      <c r="B64" s="41"/>
      <c r="C64" s="41"/>
      <c r="D64" s="41"/>
      <c r="E64" s="41"/>
    </row>
    <row r="65" spans="1:1">
      <c r="A65" s="30" t="s">
        <v>20</v>
      </c>
    </row>
    <row r="66" spans="1:1">
      <c r="A66" s="1" t="s">
        <v>21</v>
      </c>
    </row>
    <row r="67" spans="1:1">
      <c r="A67" s="1" t="s">
        <v>22</v>
      </c>
    </row>
    <row r="68" spans="1:1">
      <c r="A68" s="1" t="s">
        <v>23</v>
      </c>
    </row>
  </sheetData>
  <mergeCells count="1">
    <mergeCell ref="A1:E1"/>
  </mergeCells>
  <phoneticPr fontId="6" type="noConversion"/>
  <pageMargins left="0.5" right="0.5" top="0.5" bottom="0.5" header="0.25" footer="0.25"/>
  <pageSetup firstPageNumber="0" orientation="landscape" horizontalDpi="300" verticalDpi="300"/>
  <headerFooter>
    <oddHeader>&amp;C2013 Budget - Proposed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31"/>
  <sheetViews>
    <sheetView zoomScale="110" zoomScaleNormal="110" zoomScalePageLayoutView="110" workbookViewId="0">
      <selection activeCell="H10" sqref="H10"/>
    </sheetView>
  </sheetViews>
  <sheetFormatPr baseColWidth="10" defaultColWidth="11.5" defaultRowHeight="12"/>
  <cols>
    <col min="6" max="6" width="10.5" customWidth="1"/>
  </cols>
  <sheetData>
    <row r="1" spans="1:6" ht="18">
      <c r="A1" s="51" t="s">
        <v>24</v>
      </c>
      <c r="B1" s="51"/>
      <c r="C1" s="51"/>
      <c r="D1" s="51"/>
      <c r="E1" s="51"/>
      <c r="F1" s="51"/>
    </row>
    <row r="4" spans="1:6" ht="13">
      <c r="A4" s="43"/>
      <c r="B4" s="44" t="s">
        <v>41</v>
      </c>
      <c r="C4" s="44" t="s">
        <v>42</v>
      </c>
      <c r="D4" s="44" t="s">
        <v>43</v>
      </c>
      <c r="E4" s="44" t="s">
        <v>44</v>
      </c>
      <c r="F4" s="44" t="s">
        <v>25</v>
      </c>
    </row>
    <row r="5" spans="1:6" s="33" customFormat="1" ht="13">
      <c r="A5" s="45" t="s">
        <v>26</v>
      </c>
      <c r="B5" s="46">
        <v>3791</v>
      </c>
      <c r="C5" s="46"/>
      <c r="D5" s="46">
        <v>7067.44</v>
      </c>
      <c r="E5" s="46">
        <v>2500</v>
      </c>
      <c r="F5" s="46">
        <v>0</v>
      </c>
    </row>
    <row r="6" spans="1:6" s="33" customFormat="1" ht="13">
      <c r="A6" s="45" t="s">
        <v>69</v>
      </c>
      <c r="B6" s="47">
        <v>0</v>
      </c>
      <c r="C6" s="46"/>
      <c r="D6" s="46">
        <v>644.05999999999995</v>
      </c>
      <c r="E6" s="46">
        <v>7500</v>
      </c>
      <c r="F6" s="46">
        <v>500</v>
      </c>
    </row>
    <row r="7" spans="1:6" s="33" customFormat="1" ht="13">
      <c r="A7" s="45" t="s">
        <v>27</v>
      </c>
      <c r="B7" s="46">
        <v>300</v>
      </c>
      <c r="C7" s="47"/>
      <c r="D7" s="47">
        <v>500</v>
      </c>
      <c r="E7" s="47">
        <v>0</v>
      </c>
      <c r="F7" s="46">
        <v>600</v>
      </c>
    </row>
    <row r="8" spans="1:6" s="33" customFormat="1" ht="13">
      <c r="A8" s="45" t="s">
        <v>28</v>
      </c>
      <c r="B8" s="47">
        <v>0</v>
      </c>
      <c r="C8" s="47"/>
      <c r="D8" s="47">
        <v>0</v>
      </c>
      <c r="E8" s="47">
        <v>0</v>
      </c>
      <c r="F8" s="46">
        <v>2650</v>
      </c>
    </row>
    <row r="9" spans="1:6" s="49" customFormat="1">
      <c r="A9" s="48" t="s">
        <v>71</v>
      </c>
      <c r="B9" s="49">
        <f>SUM(B5:B8)</f>
        <v>4091</v>
      </c>
      <c r="D9" s="49">
        <f>SUM(D5:D8)</f>
        <v>8211.5</v>
      </c>
      <c r="E9" s="49">
        <f>SUM(E5:E8)</f>
        <v>10000</v>
      </c>
      <c r="F9" s="49">
        <f>SUM(F6:F8)</f>
        <v>3750</v>
      </c>
    </row>
    <row r="12" spans="1:6">
      <c r="A12" s="52" t="s">
        <v>29</v>
      </c>
      <c r="B12" s="52"/>
      <c r="C12" s="52"/>
      <c r="D12" s="52"/>
      <c r="E12" s="52"/>
      <c r="F12" s="52"/>
    </row>
    <row r="31" spans="3:3">
      <c r="C31" t="s">
        <v>30</v>
      </c>
    </row>
  </sheetData>
  <mergeCells count="2">
    <mergeCell ref="A1:F1"/>
    <mergeCell ref="A12:F12"/>
  </mergeCells>
  <phoneticPr fontId="6" type="noConversion"/>
  <pageMargins left="0.78749999999999998" right="0.78749999999999998" top="1.0249999999999999" bottom="1.0249999999999999" header="0.78749999999999998" footer="0.78749999999999998"/>
  <headerFooter>
    <oddHeader>&amp;C2013 Budget - Proposed</oddHeader>
    <oddFooter>&amp;CPage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